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er-my.sharepoint.com/personal/jan_hier_nu/Documents/Documenten/"/>
    </mc:Choice>
  </mc:AlternateContent>
  <xr:revisionPtr revIDLastSave="1" documentId="8_{1E4A3ECB-5FA9-4380-9CD1-822CAEA89B75}" xr6:coauthVersionLast="47" xr6:coauthVersionMax="47" xr10:uidLastSave="{A8701094-ADA6-416E-BA2C-B83A2335FBD2}"/>
  <bookViews>
    <workbookView xWindow="-110" yWindow="-110" windowWidth="19420" windowHeight="10420" xr2:uid="{7FF253D5-34EE-4994-979D-F76AB63DAB2A}"/>
  </bookViews>
  <sheets>
    <sheet name="Bereken je besparing" sheetId="1" r:id="rId1"/>
    <sheet name="Gegevens (niet aanpassen)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" l="1"/>
  <c r="K7" i="1"/>
  <c r="N5" i="2" s="1"/>
  <c r="F7" i="1"/>
  <c r="I5" i="2" s="1"/>
  <c r="N7" i="2"/>
  <c r="N11" i="2" s="1"/>
  <c r="N6" i="2"/>
  <c r="N4" i="2"/>
  <c r="C9" i="2"/>
  <c r="C11" i="2"/>
  <c r="I7" i="2"/>
  <c r="I11" i="2" s="1"/>
  <c r="I6" i="2"/>
  <c r="I10" i="2" l="1"/>
  <c r="I12" i="2" s="1"/>
  <c r="I13" i="2" s="1"/>
  <c r="I14" i="2" s="1"/>
  <c r="N10" i="2"/>
  <c r="N12" i="2" s="1"/>
  <c r="N13" i="2" s="1"/>
  <c r="N14" i="2" s="1"/>
  <c r="N15" i="2" l="1"/>
  <c r="K12" i="1" s="1"/>
  <c r="I15" i="2"/>
  <c r="I16" i="2" l="1"/>
  <c r="F12" i="1"/>
  <c r="N16" i="2"/>
  <c r="N17" i="2" l="1"/>
  <c r="K14" i="1" s="1"/>
  <c r="K13" i="1"/>
  <c r="I17" i="2"/>
  <c r="F14" i="1" s="1"/>
  <c r="F13" i="1"/>
  <c r="K16" i="1" l="1"/>
</calcChain>
</file>

<file path=xl/sharedStrings.xml><?xml version="1.0" encoding="utf-8"?>
<sst xmlns="http://schemas.openxmlformats.org/spreadsheetml/2006/main" count="93" uniqueCount="52">
  <si>
    <t>Korter douchen: hoeveel bespaart dat nou écht?</t>
  </si>
  <si>
    <t>Type douchekop</t>
  </si>
  <si>
    <t>Spaardouche</t>
  </si>
  <si>
    <t>l/min</t>
  </si>
  <si>
    <t>Aantal minuten per douchebeurt</t>
  </si>
  <si>
    <t>minuut</t>
  </si>
  <si>
    <t>Temperatuur water</t>
  </si>
  <si>
    <t>graden</t>
  </si>
  <si>
    <t>Kosten per jaar</t>
  </si>
  <si>
    <t>Huidige Situatie</t>
  </si>
  <si>
    <t>Nieuw Situatie</t>
  </si>
  <si>
    <t>Douchekop</t>
  </si>
  <si>
    <t>Debiet</t>
  </si>
  <si>
    <t>Type Douchekop</t>
  </si>
  <si>
    <t>Normale douchekop</t>
  </si>
  <si>
    <t>Normale douche</t>
  </si>
  <si>
    <t>Aantal minuten Douchen</t>
  </si>
  <si>
    <t>Regendouche</t>
  </si>
  <si>
    <t>Gasprijs</t>
  </si>
  <si>
    <t>liter</t>
  </si>
  <si>
    <t>Joule per kuub</t>
  </si>
  <si>
    <t>Benodigde energie per liter</t>
  </si>
  <si>
    <t>joule</t>
  </si>
  <si>
    <t>Benodigde energie</t>
  </si>
  <si>
    <t>Verliezen</t>
  </si>
  <si>
    <t>Benodigde energie + rendement</t>
  </si>
  <si>
    <t>Leidingen</t>
  </si>
  <si>
    <t>Kuubs</t>
  </si>
  <si>
    <t>m3 aardgas</t>
  </si>
  <si>
    <t>Rendement ketel</t>
  </si>
  <si>
    <t>Kosten/jaar</t>
  </si>
  <si>
    <t>C</t>
  </si>
  <si>
    <t>Soortelijke warmte water</t>
  </si>
  <si>
    <t>J/(kg*K)</t>
  </si>
  <si>
    <t>Dichtheid</t>
  </si>
  <si>
    <t>kg/m3</t>
  </si>
  <si>
    <t>Volume</t>
  </si>
  <si>
    <t>Hoeveel gaan jullie douchen?</t>
  </si>
  <si>
    <t>Hoeveel wordt er nu gedoucht in jullie huis?</t>
  </si>
  <si>
    <t>Type douchekop**</t>
  </si>
  <si>
    <t>Gasprijs per m3*</t>
  </si>
  <si>
    <t>* €1,45 is de maximale prijs voor aardgas in 2023. De kans in groot dat je dit betaalt.</t>
  </si>
  <si>
    <t>** Weet je niet welke douchekop je hebt? Kies dan 'normale douche'.</t>
  </si>
  <si>
    <t>Je besparing per jaar</t>
  </si>
  <si>
    <t>Aantal douchebeurten per week</t>
  </si>
  <si>
    <t>Kosten per week</t>
  </si>
  <si>
    <t>Kosten per douchebeurt</t>
  </si>
  <si>
    <t>Kosten/week</t>
  </si>
  <si>
    <t>Aantal keer douchen/week</t>
  </si>
  <si>
    <t>Aantal liter per douchebeurt</t>
  </si>
  <si>
    <t>Benodigde energie per douchebuurt</t>
  </si>
  <si>
    <t xml:space="preserve">Temperatuur leidingwater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</si>
</sst>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FFFFFF"/>
      <name val="Calibri"/>
      <family val="2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FFFFFF"/>
      <name val="Calibri"/>
      <family val="2"/>
    </font>
    <font>
      <b/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rgb="FF00000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0CB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4" borderId="0" applyNumberFormat="0" applyBorder="0" applyAlignment="0" applyProtection="0"/>
  </cellStyleXfs>
  <cellXfs count="30">
    <xf numFmtId="0" fontId="0" fillId="0" borderId="0" xfId="0"/>
    <xf numFmtId="9" fontId="0" fillId="0" borderId="0" xfId="0" applyNumberFormat="1"/>
    <xf numFmtId="0" fontId="4" fillId="0" borderId="0" xfId="0" applyFont="1"/>
    <xf numFmtId="164" fontId="0" fillId="0" borderId="0" xfId="0" applyNumberFormat="1"/>
    <xf numFmtId="0" fontId="3" fillId="4" borderId="0" xfId="3" applyFont="1"/>
    <xf numFmtId="0" fontId="3" fillId="5" borderId="0" xfId="3" applyFont="1" applyFill="1"/>
    <xf numFmtId="0" fontId="6" fillId="5" borderId="0" xfId="3" applyFont="1" applyFill="1"/>
    <xf numFmtId="0" fontId="0" fillId="5" borderId="0" xfId="0" applyFill="1"/>
    <xf numFmtId="0" fontId="7" fillId="6" borderId="0" xfId="3" applyFont="1" applyFill="1"/>
    <xf numFmtId="0" fontId="8" fillId="6" borderId="0" xfId="3" applyFont="1" applyFill="1"/>
    <xf numFmtId="0" fontId="9" fillId="6" borderId="0" xfId="0" applyFont="1" applyFill="1"/>
    <xf numFmtId="0" fontId="7" fillId="6" borderId="1" xfId="3" applyFont="1" applyFill="1" applyBorder="1"/>
    <xf numFmtId="0" fontId="7" fillId="6" borderId="2" xfId="3" applyFont="1" applyFill="1" applyBorder="1"/>
    <xf numFmtId="0" fontId="9" fillId="7" borderId="1" xfId="1" applyFont="1" applyFill="1" applyBorder="1"/>
    <xf numFmtId="0" fontId="9" fillId="7" borderId="3" xfId="1" applyFont="1" applyFill="1" applyBorder="1"/>
    <xf numFmtId="164" fontId="9" fillId="7" borderId="1" xfId="1" applyNumberFormat="1" applyFont="1" applyFill="1" applyBorder="1"/>
    <xf numFmtId="0" fontId="3" fillId="9" borderId="0" xfId="3" applyFont="1" applyFill="1"/>
    <xf numFmtId="164" fontId="10" fillId="8" borderId="7" xfId="2" applyNumberFormat="1" applyFont="1" applyFill="1" applyBorder="1"/>
    <xf numFmtId="164" fontId="10" fillId="8" borderId="10" xfId="2" applyNumberFormat="1" applyFont="1" applyFill="1" applyBorder="1"/>
    <xf numFmtId="164" fontId="12" fillId="10" borderId="4" xfId="2" applyNumberFormat="1" applyFont="1" applyFill="1" applyBorder="1"/>
    <xf numFmtId="0" fontId="11" fillId="11" borderId="11" xfId="3" applyFont="1" applyFill="1" applyBorder="1"/>
    <xf numFmtId="0" fontId="4" fillId="11" borderId="12" xfId="3" applyFont="1" applyFill="1" applyBorder="1"/>
    <xf numFmtId="0" fontId="4" fillId="12" borderId="5" xfId="3" applyFont="1" applyFill="1" applyBorder="1"/>
    <xf numFmtId="0" fontId="4" fillId="12" borderId="6" xfId="3" applyFont="1" applyFill="1" applyBorder="1"/>
    <xf numFmtId="0" fontId="4" fillId="12" borderId="8" xfId="3" applyFont="1" applyFill="1" applyBorder="1"/>
    <xf numFmtId="0" fontId="4" fillId="12" borderId="9" xfId="3" applyFont="1" applyFill="1" applyBorder="1"/>
    <xf numFmtId="0" fontId="13" fillId="5" borderId="0" xfId="3" applyFont="1" applyFill="1"/>
    <xf numFmtId="0" fontId="4" fillId="12" borderId="13" xfId="3" applyFont="1" applyFill="1" applyBorder="1"/>
    <xf numFmtId="0" fontId="4" fillId="12" borderId="0" xfId="3" applyFont="1" applyFill="1" applyBorder="1"/>
    <xf numFmtId="0" fontId="14" fillId="0" borderId="0" xfId="0" applyFont="1"/>
  </cellXfs>
  <cellStyles count="4">
    <cellStyle name="Accent1" xfId="3" builtinId="29"/>
    <cellStyle name="Goed" xfId="1" builtinId="26"/>
    <cellStyle name="Neutraal" xfId="2" builtinId="28"/>
    <cellStyle name="Standaard" xfId="0" builtinId="0"/>
  </cellStyles>
  <dxfs count="0"/>
  <tableStyles count="0" defaultTableStyle="TableStyleMedium2" defaultPivotStyle="PivotStyleLight16"/>
  <colors>
    <mruColors>
      <color rgb="FFB0CB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695325</xdr:colOff>
      <xdr:row>0</xdr:row>
      <xdr:rowOff>190500</xdr:rowOff>
    </xdr:from>
    <xdr:to>
      <xdr:col>11</xdr:col>
      <xdr:colOff>532725</xdr:colOff>
      <xdr:row>3</xdr:row>
      <xdr:rowOff>146433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BC7C669-7321-61CF-F00A-4842A6988AFB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7792" y="190500"/>
          <a:ext cx="828000" cy="82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B37E6-3FDC-4B35-A94D-F1F480F589B3}">
  <dimension ref="A1:AE19"/>
  <sheetViews>
    <sheetView tabSelected="1" zoomScale="75" zoomScaleNormal="75" workbookViewId="0">
      <selection activeCell="F6" sqref="F6"/>
    </sheetView>
  </sheetViews>
  <sheetFormatPr defaultColWidth="0" defaultRowHeight="14.5" zeroHeight="1" x14ac:dyDescent="0.35"/>
  <cols>
    <col min="1" max="1" width="9.1796875" style="16" customWidth="1"/>
    <col min="2" max="2" width="17.81640625" style="16" customWidth="1"/>
    <col min="3" max="3" width="10.7265625" style="16" customWidth="1"/>
    <col min="4" max="4" width="23.54296875" style="16" customWidth="1"/>
    <col min="5" max="5" width="14.7265625" style="16" customWidth="1"/>
    <col min="6" max="6" width="14.1796875" style="16" customWidth="1"/>
    <col min="7" max="7" width="8.7265625" style="16" customWidth="1"/>
    <col min="8" max="8" width="6.453125" style="16" customWidth="1"/>
    <col min="9" max="9" width="29" style="16" customWidth="1"/>
    <col min="10" max="10" width="14.7265625" style="16" customWidth="1"/>
    <col min="11" max="11" width="14.1796875" style="16" customWidth="1"/>
    <col min="12" max="12" width="8.7265625" style="16" customWidth="1"/>
    <col min="13" max="13" width="9.1796875" style="16" customWidth="1"/>
    <col min="14" max="31" width="0" hidden="1" customWidth="1"/>
    <col min="32" max="16384" width="9.1796875" hidden="1"/>
  </cols>
  <sheetData>
    <row r="1" spans="1:13" s="7" customFormat="1" ht="36.75" customHeight="1" x14ac:dyDescent="0.55000000000000004">
      <c r="A1" s="5"/>
      <c r="B1" s="26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7" customFormat="1" ht="10.5" customHeight="1" x14ac:dyDescent="0.55000000000000004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10" customFormat="1" ht="21" x14ac:dyDescent="0.5">
      <c r="A3" s="8"/>
      <c r="B3" s="8"/>
      <c r="C3" s="8"/>
      <c r="D3" s="9" t="s">
        <v>38</v>
      </c>
      <c r="E3" s="9"/>
      <c r="F3" s="9"/>
      <c r="G3" s="9"/>
      <c r="H3" s="9"/>
      <c r="I3" s="9" t="s">
        <v>37</v>
      </c>
      <c r="J3" s="8"/>
      <c r="K3" s="8"/>
      <c r="L3" s="8"/>
      <c r="M3" s="8"/>
    </row>
    <row r="4" spans="1:13" s="10" customFormat="1" x14ac:dyDescent="0.35">
      <c r="A4" s="8"/>
      <c r="B4" s="8" t="s">
        <v>40</v>
      </c>
      <c r="C4" s="15">
        <v>1.45</v>
      </c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s="10" customFormat="1" x14ac:dyDescent="0.3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s="10" customFormat="1" x14ac:dyDescent="0.35">
      <c r="A6" s="8"/>
      <c r="B6" s="8"/>
      <c r="C6" s="8"/>
      <c r="D6" s="8" t="s">
        <v>44</v>
      </c>
      <c r="E6" s="8"/>
      <c r="F6" s="13">
        <v>14</v>
      </c>
      <c r="G6" s="8"/>
      <c r="H6" s="8"/>
      <c r="I6" s="8" t="s">
        <v>44</v>
      </c>
      <c r="J6" s="8"/>
      <c r="K6" s="13">
        <v>14</v>
      </c>
      <c r="L6" s="8"/>
      <c r="M6" s="8"/>
    </row>
    <row r="7" spans="1:13" s="10" customFormat="1" x14ac:dyDescent="0.35">
      <c r="A7" s="8"/>
      <c r="B7" s="8"/>
      <c r="C7" s="8"/>
      <c r="D7" s="8" t="s">
        <v>39</v>
      </c>
      <c r="E7" s="13" t="s">
        <v>15</v>
      </c>
      <c r="F7" s="12">
        <f>VLOOKUP('Bereken je besparing'!E7,'Gegevens (niet aanpassen)'!$B$5:$C$7,2,FALSE)</f>
        <v>10</v>
      </c>
      <c r="G7" s="8" t="s">
        <v>3</v>
      </c>
      <c r="H7" s="8"/>
      <c r="I7" s="8" t="s">
        <v>1</v>
      </c>
      <c r="J7" s="14" t="s">
        <v>2</v>
      </c>
      <c r="K7" s="11">
        <f>VLOOKUP('Bereken je besparing'!J7,'Gegevens (niet aanpassen)'!$B$5:$C$7,2,FALSE)</f>
        <v>7.2</v>
      </c>
      <c r="L7" s="8" t="s">
        <v>3</v>
      </c>
      <c r="M7" s="8"/>
    </row>
    <row r="8" spans="1:13" s="10" customFormat="1" x14ac:dyDescent="0.35">
      <c r="A8" s="8"/>
      <c r="B8" s="8"/>
      <c r="C8" s="8"/>
      <c r="D8" s="8" t="s">
        <v>4</v>
      </c>
      <c r="E8" s="8"/>
      <c r="F8" s="13">
        <v>8</v>
      </c>
      <c r="G8" s="8" t="s">
        <v>5</v>
      </c>
      <c r="H8" s="8"/>
      <c r="I8" s="8" t="s">
        <v>4</v>
      </c>
      <c r="J8" s="8"/>
      <c r="K8" s="13">
        <v>5</v>
      </c>
      <c r="L8" s="8" t="s">
        <v>5</v>
      </c>
      <c r="M8" s="8"/>
    </row>
    <row r="9" spans="1:13" s="10" customFormat="1" x14ac:dyDescent="0.35">
      <c r="A9" s="8"/>
      <c r="B9" s="8"/>
      <c r="C9" s="8"/>
      <c r="D9" s="8" t="s">
        <v>6</v>
      </c>
      <c r="E9" s="8"/>
      <c r="F9" s="13">
        <v>38</v>
      </c>
      <c r="G9" s="8" t="s">
        <v>7</v>
      </c>
      <c r="H9" s="8"/>
      <c r="I9" s="8" t="s">
        <v>6</v>
      </c>
      <c r="J9" s="8"/>
      <c r="K9" s="13">
        <v>38</v>
      </c>
      <c r="L9" s="8" t="s">
        <v>7</v>
      </c>
      <c r="M9" s="8"/>
    </row>
    <row r="10" spans="1:13" s="10" customFormat="1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s="4" customFormat="1" x14ac:dyDescent="0.3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x14ac:dyDescent="0.35">
      <c r="D12" s="22" t="s">
        <v>46</v>
      </c>
      <c r="E12" s="23"/>
      <c r="F12" s="17">
        <f>'Gegevens (niet aanpassen)'!I15</f>
        <v>0.63165781790970321</v>
      </c>
      <c r="I12" s="22" t="s">
        <v>46</v>
      </c>
      <c r="J12" s="23"/>
      <c r="K12" s="17">
        <f>'Gegevens (niet aanpassen)'!N15</f>
        <v>0.28424601805936639</v>
      </c>
    </row>
    <row r="13" spans="1:13" x14ac:dyDescent="0.35">
      <c r="D13" s="27" t="s">
        <v>45</v>
      </c>
      <c r="E13" s="28"/>
      <c r="F13" s="17">
        <f>'Gegevens (niet aanpassen)'!I16</f>
        <v>8.843209450735845</v>
      </c>
      <c r="I13" s="27" t="s">
        <v>45</v>
      </c>
      <c r="J13" s="28"/>
      <c r="K13" s="17">
        <f>'Gegevens (niet aanpassen)'!N16</f>
        <v>3.9794442528311293</v>
      </c>
    </row>
    <row r="14" spans="1:13" x14ac:dyDescent="0.35">
      <c r="D14" s="24" t="s">
        <v>8</v>
      </c>
      <c r="E14" s="25"/>
      <c r="F14" s="18">
        <f>'Gegevens (niet aanpassen)'!I17</f>
        <v>459.84689143826392</v>
      </c>
      <c r="I14" s="24" t="s">
        <v>8</v>
      </c>
      <c r="J14" s="25"/>
      <c r="K14" s="18">
        <f>'Gegevens (niet aanpassen)'!N17</f>
        <v>206.93110114721873</v>
      </c>
    </row>
    <row r="15" spans="1:13" x14ac:dyDescent="0.35"/>
    <row r="16" spans="1:13" ht="21" x14ac:dyDescent="0.5">
      <c r="I16" s="20" t="s">
        <v>43</v>
      </c>
      <c r="J16" s="21"/>
      <c r="K16" s="19">
        <f>F14-K14</f>
        <v>252.9157902910452</v>
      </c>
    </row>
    <row r="17" spans="4:4" x14ac:dyDescent="0.35">
      <c r="D17" s="16" t="s">
        <v>41</v>
      </c>
    </row>
    <row r="18" spans="4:4" x14ac:dyDescent="0.35">
      <c r="D18" s="16" t="s">
        <v>42</v>
      </c>
    </row>
    <row r="19" spans="4:4" x14ac:dyDescent="0.35"/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1ECB55-F5A3-4602-BCA7-AF0DD406DF74}">
          <x14:formula1>
            <xm:f>'Gegevens (niet aanpassen)'!$B$5:$B$7</xm:f>
          </x14:formula1>
          <xm:sqref>J7 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266C3-4391-48DA-92FE-E41C204A6FAC}">
  <dimension ref="B2:O20"/>
  <sheetViews>
    <sheetView topLeftCell="A3" workbookViewId="0">
      <selection activeCell="B16" sqref="B16"/>
    </sheetView>
  </sheetViews>
  <sheetFormatPr defaultRowHeight="14.5" x14ac:dyDescent="0.35"/>
  <cols>
    <col min="2" max="2" width="23" customWidth="1"/>
    <col min="7" max="7" width="24" customWidth="1"/>
    <col min="8" max="8" width="21.26953125" customWidth="1"/>
    <col min="12" max="12" width="15.26953125" customWidth="1"/>
    <col min="13" max="13" width="19.81640625" customWidth="1"/>
  </cols>
  <sheetData>
    <row r="2" spans="2:15" x14ac:dyDescent="0.35">
      <c r="G2" s="29" t="s">
        <v>9</v>
      </c>
      <c r="L2" s="29" t="s">
        <v>10</v>
      </c>
    </row>
    <row r="4" spans="2:15" x14ac:dyDescent="0.35">
      <c r="B4" s="29" t="s">
        <v>11</v>
      </c>
      <c r="C4" s="29" t="s">
        <v>12</v>
      </c>
      <c r="G4" s="2" t="s">
        <v>48</v>
      </c>
      <c r="I4">
        <f>'Bereken je besparing'!F6</f>
        <v>14</v>
      </c>
      <c r="L4" s="2" t="s">
        <v>48</v>
      </c>
      <c r="N4">
        <f>'Bereken je besparing'!K6</f>
        <v>14</v>
      </c>
    </row>
    <row r="5" spans="2:15" x14ac:dyDescent="0.35">
      <c r="B5" s="2" t="s">
        <v>2</v>
      </c>
      <c r="C5">
        <v>7.2</v>
      </c>
      <c r="D5" t="s">
        <v>3</v>
      </c>
      <c r="G5" s="2" t="s">
        <v>13</v>
      </c>
      <c r="H5" s="2" t="s">
        <v>14</v>
      </c>
      <c r="I5">
        <f>'Bereken je besparing'!F7</f>
        <v>10</v>
      </c>
      <c r="J5" t="s">
        <v>3</v>
      </c>
      <c r="L5" s="2" t="s">
        <v>13</v>
      </c>
      <c r="M5" s="2" t="s">
        <v>14</v>
      </c>
      <c r="N5">
        <f>'Bereken je besparing'!K7</f>
        <v>7.2</v>
      </c>
      <c r="O5" t="s">
        <v>3</v>
      </c>
    </row>
    <row r="6" spans="2:15" x14ac:dyDescent="0.35">
      <c r="B6" s="2" t="s">
        <v>15</v>
      </c>
      <c r="C6">
        <v>10</v>
      </c>
      <c r="D6" t="s">
        <v>3</v>
      </c>
      <c r="G6" s="2" t="s">
        <v>16</v>
      </c>
      <c r="I6">
        <f>'Bereken je besparing'!F8</f>
        <v>8</v>
      </c>
      <c r="J6" t="s">
        <v>5</v>
      </c>
      <c r="L6" s="2" t="s">
        <v>16</v>
      </c>
      <c r="N6">
        <f>'Bereken je besparing'!K8</f>
        <v>5</v>
      </c>
      <c r="O6" t="s">
        <v>5</v>
      </c>
    </row>
    <row r="7" spans="2:15" x14ac:dyDescent="0.35">
      <c r="B7" s="2" t="s">
        <v>17</v>
      </c>
      <c r="C7">
        <v>20</v>
      </c>
      <c r="D7" t="s">
        <v>3</v>
      </c>
      <c r="G7" s="2" t="s">
        <v>6</v>
      </c>
      <c r="I7">
        <f>'Bereken je besparing'!F9</f>
        <v>38</v>
      </c>
      <c r="J7" t="s">
        <v>7</v>
      </c>
      <c r="L7" s="2" t="s">
        <v>6</v>
      </c>
      <c r="N7">
        <f>'Bereken je besparing'!K9</f>
        <v>38</v>
      </c>
      <c r="O7" t="s">
        <v>7</v>
      </c>
    </row>
    <row r="8" spans="2:15" x14ac:dyDescent="0.35">
      <c r="B8" s="2"/>
    </row>
    <row r="9" spans="2:15" x14ac:dyDescent="0.35">
      <c r="B9" s="2" t="s">
        <v>18</v>
      </c>
      <c r="C9">
        <f>'Bereken je besparing'!C4</f>
        <v>1.45</v>
      </c>
    </row>
    <row r="10" spans="2:15" x14ac:dyDescent="0.35">
      <c r="B10" s="2"/>
      <c r="G10" s="2" t="s">
        <v>49</v>
      </c>
      <c r="I10">
        <f>I6*I5</f>
        <v>80</v>
      </c>
      <c r="J10" t="s">
        <v>19</v>
      </c>
      <c r="L10" s="2" t="s">
        <v>49</v>
      </c>
      <c r="N10">
        <f>N6*N5</f>
        <v>36</v>
      </c>
      <c r="O10" t="s">
        <v>19</v>
      </c>
    </row>
    <row r="11" spans="2:15" x14ac:dyDescent="0.35">
      <c r="B11" s="2" t="s">
        <v>20</v>
      </c>
      <c r="C11">
        <f>31.65*10^6</f>
        <v>31650000</v>
      </c>
      <c r="G11" s="2" t="s">
        <v>21</v>
      </c>
      <c r="I11">
        <f>$C$18*$C$19*(I7-$C$17)</f>
        <v>106422.77099999999</v>
      </c>
      <c r="J11" t="s">
        <v>22</v>
      </c>
      <c r="L11" s="2" t="s">
        <v>21</v>
      </c>
      <c r="N11">
        <f>'Gegevens (niet aanpassen)'!$C$18*'Gegevens (niet aanpassen)'!$C$19*(N7-'Gegevens (niet aanpassen)'!$C$17)</f>
        <v>106422.77099999999</v>
      </c>
      <c r="O11" t="s">
        <v>22</v>
      </c>
    </row>
    <row r="12" spans="2:15" x14ac:dyDescent="0.35">
      <c r="B12" s="2"/>
      <c r="G12" s="2" t="s">
        <v>50</v>
      </c>
      <c r="I12">
        <f>I11*I10</f>
        <v>8513821.6799999997</v>
      </c>
      <c r="J12" t="s">
        <v>22</v>
      </c>
      <c r="L12" s="2" t="s">
        <v>23</v>
      </c>
      <c r="N12">
        <f>N11*N10</f>
        <v>3831219.7559999996</v>
      </c>
      <c r="O12" t="s">
        <v>22</v>
      </c>
    </row>
    <row r="13" spans="2:15" x14ac:dyDescent="0.35">
      <c r="B13" s="2" t="s">
        <v>24</v>
      </c>
      <c r="G13" s="2" t="s">
        <v>25</v>
      </c>
      <c r="I13">
        <f>I12/$C$14/$C$15</f>
        <v>13787565.47368421</v>
      </c>
      <c r="J13" t="s">
        <v>22</v>
      </c>
      <c r="L13" s="2" t="s">
        <v>25</v>
      </c>
      <c r="N13">
        <f>N12/'Gegevens (niet aanpassen)'!$C$14/'Gegevens (niet aanpassen)'!$C$15</f>
        <v>6204404.4631578941</v>
      </c>
      <c r="O13" t="s">
        <v>22</v>
      </c>
    </row>
    <row r="14" spans="2:15" x14ac:dyDescent="0.35">
      <c r="B14" s="2" t="s">
        <v>26</v>
      </c>
      <c r="C14" s="1">
        <v>0.95</v>
      </c>
      <c r="G14" s="2" t="s">
        <v>27</v>
      </c>
      <c r="I14">
        <f>I13/$C$11</f>
        <v>0.43562608131703667</v>
      </c>
      <c r="J14" t="s">
        <v>28</v>
      </c>
      <c r="L14" s="2" t="s">
        <v>27</v>
      </c>
      <c r="N14">
        <f>N13/'Gegevens (niet aanpassen)'!$C$11</f>
        <v>0.19603173659266648</v>
      </c>
      <c r="O14" t="s">
        <v>28</v>
      </c>
    </row>
    <row r="15" spans="2:15" x14ac:dyDescent="0.35">
      <c r="B15" s="2" t="s">
        <v>29</v>
      </c>
      <c r="C15" s="1">
        <v>0.65</v>
      </c>
      <c r="G15" s="2" t="s">
        <v>46</v>
      </c>
      <c r="I15" s="3">
        <f>I14*$C$9</f>
        <v>0.63165781790970321</v>
      </c>
      <c r="L15" s="2" t="s">
        <v>46</v>
      </c>
      <c r="N15" s="3">
        <f>N14*'Gegevens (niet aanpassen)'!$C$9</f>
        <v>0.28424601805936639</v>
      </c>
    </row>
    <row r="16" spans="2:15" x14ac:dyDescent="0.35">
      <c r="B16" s="2"/>
      <c r="G16" s="2" t="s">
        <v>47</v>
      </c>
      <c r="I16" s="3">
        <f>I15*I4</f>
        <v>8.843209450735845</v>
      </c>
      <c r="L16" s="2" t="s">
        <v>47</v>
      </c>
      <c r="N16" s="3">
        <f>N15*N4</f>
        <v>3.9794442528311293</v>
      </c>
    </row>
    <row r="17" spans="2:14" x14ac:dyDescent="0.35">
      <c r="B17" s="2" t="s">
        <v>51</v>
      </c>
      <c r="C17">
        <v>12.5</v>
      </c>
      <c r="D17" t="s">
        <v>31</v>
      </c>
      <c r="G17" s="2" t="s">
        <v>30</v>
      </c>
      <c r="I17" s="3">
        <f>I16*52</f>
        <v>459.84689143826392</v>
      </c>
      <c r="L17" s="2" t="s">
        <v>30</v>
      </c>
      <c r="N17" s="3">
        <f>N16*52</f>
        <v>206.93110114721873</v>
      </c>
    </row>
    <row r="18" spans="2:14" x14ac:dyDescent="0.35">
      <c r="B18" s="2" t="s">
        <v>32</v>
      </c>
      <c r="C18">
        <v>4186</v>
      </c>
      <c r="D18" t="s">
        <v>33</v>
      </c>
    </row>
    <row r="19" spans="2:14" x14ac:dyDescent="0.35">
      <c r="B19" s="2" t="s">
        <v>34</v>
      </c>
      <c r="C19">
        <v>0.997</v>
      </c>
      <c r="D19" t="s">
        <v>35</v>
      </c>
    </row>
    <row r="20" spans="2:14" x14ac:dyDescent="0.35">
      <c r="B20" s="2" t="s">
        <v>36</v>
      </c>
    </row>
  </sheetData>
  <dataValidations disablePrompts="1" count="2">
    <dataValidation type="list" allowBlank="1" showInputMessage="1" showErrorMessage="1" sqref="M5" xr:uid="{54CB6039-BAD1-45FC-A1C0-4EA30BA71B00}">
      <formula1>$B$5:$B$7</formula1>
    </dataValidation>
    <dataValidation type="list" allowBlank="1" showInputMessage="1" showErrorMessage="1" sqref="H5" xr:uid="{C3662081-3B3B-45B0-8543-7B97FE5E95CD}">
      <formula1>$N$4:$N$5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Bereken je besparing</vt:lpstr>
      <vt:lpstr>Gegevens (niet aanpassen)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Tijmen Klip</dc:creator>
  <cp:keywords/>
  <dc:description/>
  <cp:lastModifiedBy>Jan Zuilhof</cp:lastModifiedBy>
  <cp:revision/>
  <dcterms:created xsi:type="dcterms:W3CDTF">2022-10-06T13:04:52Z</dcterms:created>
  <dcterms:modified xsi:type="dcterms:W3CDTF">2022-11-17T15:16:50Z</dcterms:modified>
  <cp:category/>
  <cp:contentStatus/>
</cp:coreProperties>
</file>